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<sst xmlns="http://schemas.openxmlformats.org/spreadsheetml/2006/main" count="554" uniqueCount="447">
  <si>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</si>
  <si>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</si>
  <si>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</si>
  <si>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</si>
  <si>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</si>
  <si>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</si>
  <si>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</si>
  <si>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</si>
  <si>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</si>
  <si>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</si>
  <si>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</si>
  <si>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</si>
  <si>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</si>
  <si>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</si>
  <si>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</si>
  <si>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</si>
  <si>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</si>
  <si>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</si>
  <si>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</si>
  <si>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</si>
  <si>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</si>
  <si>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</si>
  <si>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</si>
  <si>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</si>
  <si>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</si>
  <si>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</si>
  <si>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</si>
  <si>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</si>
  <si>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</si>
  <si>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</si>
  <si>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</si>
  <si>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</si>
  <si>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</si>
  <si>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</si>
  <si>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</si>
  <si>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</si>
  <si>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</si>
  <si>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</si>
  <si>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</si>
  <si>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</si>
  <si>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</si>
  <si>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</si>
  <si>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</si>
  <si>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</si>
  <si>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</si>
  <si>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</si>
  <si>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</si>
  <si>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</si>
  <si>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</si>
  <si>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</si>
  <si>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</si>
  <si>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</si>
  <si>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</si>
  <si>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</si>
  <si>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</si>
  <si>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</si>
  <si>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</si>
  <si>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</si>
  <si>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</si>
  <si>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</si>
  <si>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</si>
  <si>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</si>
  <si>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</si>
  <si>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</si>
  <si>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</si>
  <si>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</si>
  <si>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</si>
  <si>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</si>
  <si>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</si>
  <si>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</si>
  <si>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</si>
  <si>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</si>
  <si>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</si>
  <si>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</si>
  <si>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</si>
  <si>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</si>
  <si>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</si>
  <si>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</si>
  <si>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</si>
  <si>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</si>
  <si>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</si>
  <si>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</si>
  <si>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</si>
  <si>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</si>
  <si>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</si>
  <si>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</si>
  <si>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</si>
  <si>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</si>
  <si>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</si>
  <si>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</si>
  <si>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</si>
  <si>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</si>
  <si>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</si>
  <si>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</si>
  <si>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</si>
  <si>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</si>
  <si>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</si>
  <si>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</si>
  <si>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</si>
  <si>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</si>
  <si>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</si>
  <si>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</si>
  <si>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</si>
  <si>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</si>
  <si>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</si>
  <si>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</si>
  <si>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</si>
  <si>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</si>
  <si>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</si>
  <si>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</si>
  <si>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</si>
  <si>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</si>
  <si>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</si>
  <si>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</si>
  <si>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</si>
  <si>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</si>
  <si>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</si>
  <si>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</si>
  <si>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</si>
  <si>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</si>
  <si>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</si>
  <si>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</si>
  <si>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</si>
  <si>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</si>
  <si>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</si>
  <si>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</si>
  <si>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</si>
  <si>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</si>
  <si>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</si>
  <si>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</si>
  <si>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</si>
  <si>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</si>
  <si>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</si>
  <si>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</si>
  <si>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</si>
  <si>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</si>
  <si>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</si>
  <si>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</si>
  <si>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</si>
  <si>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</si>
  <si>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</si>
  <si>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</si>
  <si>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</si>
  <si>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</si>
  <si>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</si>
  <si>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</si>
  <si>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</si>
  <si>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</si>
  <si>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</si>
  <si>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</si>
  <si>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</si>
  <si>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</si>
  <si>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</si>
  <si>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</si>
  <si>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</si>
  <si>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</si>
  <si>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</si>
  <si>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</si>
  <si>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</si>
  <si>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</si>
  <si>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</si>
  <si>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</si>
  <si>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</si>
  <si>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</si>
  <si>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</si>
  <si>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</si>
  <si>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</si>
  <si>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</si>
  <si>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</si>
  <si>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</si>
  <si>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</si>
  <si>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</si>
  <si>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</si>
  <si>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</si>
  <si>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</si>
  <si>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</si>
  <si>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</si>
  <si>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</si>
  <si>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</si>
  <si>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</si>
  <si>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</si>
  <si>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</si>
  <si>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</si>
  <si>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</si>
  <si>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</si>
  <si>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</si>
  <si>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</si>
  <si>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</si>
  <si>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</si>
  <si>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</si>
  <si>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</si>
  <si>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</si>
  <si>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</si>
  <si>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</si>
  <si>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</si>
  <si>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</si>
  <si>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</si>
  <si>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</si>
  <si>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</si>
  <si>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</si>
  <si>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</si>
  <si>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</si>
  <si>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</si>
  <si>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</si>
  <si>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</si>
  <si>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</si>
  <si>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</si>
  <si>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</si>
  <si>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</si>
  <si>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</si>
  <si>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</si>
  <si>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</si>
  <si>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</si>
  <si>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</si>
  <si>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</si>
  <si>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</si>
  <si>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</si>
  <si>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</si>
  <si>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</si>
  <si>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</si>
  <si>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</si>
  <si>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</si>
  <si>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</si>
  <si>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</si>
  <si>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</si>
  <si>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</si>
  <si>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</si>
  <si>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</si>
  <si>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</si>
  <si>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</si>
  <si>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</si>
  <si>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</si>
  <si>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</si>
  <si>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</si>
  <si>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</si>
  <si>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</si>
  <si>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</si>
  <si>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</si>
  <si>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</si>
  <si>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</si>
  <si>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</si>
  <si>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</si>
  <si>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</si>
  <si>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</si>
  <si>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</si>
  <si>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</si>
  <si>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</si>
  <si>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</si>
  <si>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</si>
  <si>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</si>
  <si>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</si>
  <si>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</si>
  <si>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</si>
  <si>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</si>
  <si>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</si>
  <si>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</si>
  <si>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</si>
  <si>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</si>
  <si>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</si>
  <si>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</si>
  <si>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</si>
  <si>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</si>
  <si>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</si>
  <si>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</si>
  <si>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</si>
  <si>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</si>
  <si>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</si>
  <si>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</si>
  <si>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</si>
  <si>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</si>
  <si>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</si>
  <si>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</si>
  <si>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</si>
  <si>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</si>
  <si>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</si>
  <si>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</si>
  <si>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</si>
  <si>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</si>
  <si>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</si>
  <si>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</si>
  <si>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</si>
  <si>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</si>
  <si>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</si>
  <si>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</si>
  <si>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</si>
  <si>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</si>
  <si>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</si>
  <si>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</si>
  <si>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</si>
  <si>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</si>
  <si>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</si>
  <si>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</si>
  <si>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</si>
  <si>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</si>
  <si>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</si>
  <si>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</si>
  <si>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</si>
  <si>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</si>
  <si>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</si>
  <si>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</si>
  <si>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</si>
  <si>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</si>
  <si>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</si>
  <si>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</si>
  <si>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</si>
  <si>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</si>
  <si>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</si>
  <si>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</si>
  <si>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</si>
  <si>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</si>
  <si>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</si>
  <si>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</si>
  <si>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</si>
  <si>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</si>
  <si>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</si>
  <si>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</si>
  <si>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</si>
  <si>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</si>
  <si>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</si>
  <si>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</si>
  <si>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</si>
  <si>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</si>
  <si>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</si>
  <si>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</si>
  <si>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</si>
  <si>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</si>
  <si>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</si>
  <si>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</si>
  <si>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</si>
  <si>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</si>
  <si>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</si>
  <si>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</si>
  <si>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</si>
  <si>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</si>
  <si>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</si>
  <si>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</si>
  <si>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</si>
  <si>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</si>
  <si>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</si>
  <si>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</si>
  <si>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</si>
  <si>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</si>
  <si>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</si>
  <si>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</si>
  <si>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</si>
  <si>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</si>
  <si>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</si>
  <si>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</si>
  <si>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</si>
  <si>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</si>
  <si>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</si>
  <si>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</si>
  <si>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</si>
  <si>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</si>
  <si>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</si>
  <si>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</si>
  <si>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</si>
  <si>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</si>
  <si>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</si>
  <si>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</si>
  <si>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</si>
  <si>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</si>
  <si>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</si>
  <si>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</si>
  <si>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</si>
  <si>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</si>
  <si>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</si>
  <si>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</si>
  <si>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</si>
  <si>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</si>
  <si>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</si>
  <si>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</si>
  <si>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</si>
  <si>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</si>
  <si>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</si>
  <si>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</si>
  <si>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</si>
  <si>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</si>
  <si>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</si>
  <si>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</si>
  <si>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</si>
  <si>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</si>
  <si>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</si>
  <si>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</si>
  <si>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</si>
  <si>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</si>
  <si>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</si>
  <si>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</si>
  <si>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</si>
  <si>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</si>
  <si>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</si>
  <si>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</si>
  <si>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</si>
  <si>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</si>
  <si>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</si>
  <si>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</si>
  <si>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</si>
  <si>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</si>
  <si>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</si>
  <si>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</si>
  <si>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</si>
  <si>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</si>
  <si>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</si>
  <si>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</si>
  <si>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</si>
  <si>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</si>
  <si>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</si>
  <si>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</si>
  <si>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</si>
  <si>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</si>
  <si>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</si>
  <si>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</si>
  <si>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</si>
  <si>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</si>
  <si>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</si>
  <si>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</si>
  <si>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</si>
  <si>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</si>
  <si>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</si>
  <si>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</si>
  <si>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</si>
  <si>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</si>
  <si>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</si>
  <si>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</si>
  <si>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</si>
  <si>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</si>
  <si>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</si>
  <si>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</si>
  <si>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</si>
  <si>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</si>
  <si>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</si>
  <si>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</si>
  <si>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</si>
  <si>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</si>
  <si>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</si>
  <si>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</si>
  <si>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</si>
  <si>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</si>
  <si>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</si>
  <si>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</si>
  <si>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</si>
  <si>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</si>
  <si>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</si>
  <si>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2021      الى 30 / 9 / 2021    </t>
  </si>
  <si>
    <t xml:space="preserve">تقرير بالأصول الثابتة بتاريخ 30 /  9 /   2021م </t>
  </si>
  <si>
    <t>تقرير بالإلتزامات وصافي اًلأصول بتاريخ 30 /  9 /    2021م</t>
  </si>
  <si>
    <t xml:space="preserve">تقرير إيرادات ومصروفات البرامج والأنشطة المقيدة للفترة من 1 /  7 / 2021م      الى  30 / 9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</si>
</sst>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5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أسم لجنة التنمية: 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لجنة التنمية الاجتماعية الأهلية بأوثال 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      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صافي الأصول : (1324690.90)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رقم وتاريخ التسجيل  : التاريخ :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1414/01/21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هـ      ترخيص رقم 69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تاريخ التأسيس : </a:t>
          </a:r>
          <a:r>
            <a:rPr kumimoji="0" lang="ar-SA" sz="11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1414/01/21</a:t>
          </a:r>
          <a:r>
            <a:rPr kumimoji="0" lang="ar-SA" sz="1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هـ  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العنوان: القصيم - محافظة عيون الجواء - مركز أوثال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الهاتف : 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555143993-0554158880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الايميل : </a:t>
          </a:r>
          <a:r>
            <a:rPr kumimoji="0" lang="en-US" sz="1100" b="0" i="0" u="sng" strike="noStrike" kern="0" cap="none" spc="0" normalizeH="0" baseline="0" noProof="0" smtClean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Arial"/>
              <a:ea typeface="+mn-ea"/>
              <a:cs typeface="+mn-cs"/>
              <a:hlinkClick xmlns:r="http://schemas.openxmlformats.org/officeDocument/2006/relationships" r:id=""/>
            </a:rPr>
            <a:t>lajnatauthal.la@gmail.com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12" sqref="K12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1324690.8999999999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22" workbookViewId="0">
      <selection activeCell="E15" sqref="E15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275000</v>
      </c>
      <c r="H10" s="219"/>
      <c r="I10" s="217"/>
      <c r="J10" s="219"/>
      <c r="K10" s="219"/>
      <c r="L10" s="219"/>
      <c r="N10" s="141">
        <f t="shared" si="0"/>
        <v>275000</v>
      </c>
      <c r="O10" s="141">
        <f t="shared" si="1"/>
        <v>0</v>
      </c>
      <c r="P10" s="141">
        <f t="shared" si="2"/>
        <v>275000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275000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275000</v>
      </c>
      <c r="O12" s="6">
        <f t="shared" si="1"/>
        <v>0</v>
      </c>
      <c r="P12" s="6">
        <f t="shared" si="2"/>
        <v>275000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23000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23000</v>
      </c>
      <c r="O14" s="141">
        <f t="shared" si="1"/>
        <v>0</v>
      </c>
      <c r="P14" s="141">
        <f t="shared" si="2"/>
        <v>23000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23000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23000</v>
      </c>
      <c r="O19" s="6">
        <f t="shared" si="1"/>
        <v>0</v>
      </c>
      <c r="P19" s="6">
        <f t="shared" si="2"/>
        <v>23000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23000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275000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298000</v>
      </c>
      <c r="O26" s="9">
        <f t="shared" si="1"/>
        <v>0</v>
      </c>
      <c r="P26" s="9">
        <f t="shared" si="2"/>
        <v>298000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3" activePane="bottomRight" state="frozen"/>
      <selection pane="topRight" activeCell="M1" sqref="M1"/>
      <selection pane="bottomLeft" activeCell="A5" sqref="A5"/>
      <selection pane="bottomRight" activeCell="C243" sqref="C243"/>
    </sheetView>
  </sheetViews>
  <sheetFormatPr defaultRowHeight="14.25" x14ac:dyDescent="0.2"/>
  <cols>
    <col min="2" max="2" width="10.875" bestFit="1" customWidth="1"/>
    <col min="3" max="3" width="53.625" bestFit="1" customWidth="1"/>
    <col min="4" max="5" width="10.125" bestFit="1" customWidth="1"/>
    <col min="6" max="6" width="9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20756.5</v>
      </c>
      <c r="E5" s="223">
        <f>E6</f>
        <v>16356.5</v>
      </c>
      <c r="F5" s="224">
        <f>F210</f>
        <v>4400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16356.5</v>
      </c>
      <c r="E6" s="226">
        <f>E7+E38+E134+E190</f>
        <v>16356.5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773</v>
      </c>
      <c r="E38" s="226">
        <f>E39+E49+E88+E118</f>
        <v>773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773</v>
      </c>
      <c r="E88" s="226">
        <f>SUM(E89:E93,E97:E100,E109,E113)</f>
        <v>773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715.96</v>
      </c>
      <c r="E89" s="226">
        <v>715.96</v>
      </c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57.04</v>
      </c>
      <c r="E90" s="226">
        <v>57.04</v>
      </c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15583.5</v>
      </c>
      <c r="E134" s="226">
        <f>SUM(E135,E137,E144,E150,E155,E157,E159,E161,E163,E165,E167,E169,E171,E183)</f>
        <v>15583.5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14988.5</v>
      </c>
      <c r="E137" s="226">
        <f>SUM(E138:E143)</f>
        <v>14988.5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14988.5</v>
      </c>
      <c r="E139" s="226">
        <v>14988.5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595</v>
      </c>
      <c r="E169" s="226">
        <f>E170</f>
        <v>595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595</v>
      </c>
      <c r="E170" s="226">
        <v>595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4400</v>
      </c>
      <c r="E210" s="228"/>
      <c r="F210" s="227">
        <f>SUM(F211,F249)</f>
        <v>4400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4400</v>
      </c>
      <c r="E211" s="232"/>
      <c r="F211" s="227">
        <f>SUM(F212,F214,F223,F232,F238)</f>
        <v>4400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4400</v>
      </c>
      <c r="E238" s="232"/>
      <c r="F238" s="227">
        <f>SUM(F239:F248)</f>
        <v>4400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3000</v>
      </c>
      <c r="E240" s="232"/>
      <c r="F240" s="227">
        <v>3000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1400</v>
      </c>
      <c r="E244" s="232"/>
      <c r="F244" s="227">
        <v>1400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20756.5</v>
      </c>
      <c r="E293" s="243">
        <f>E5</f>
        <v>16356.5</v>
      </c>
      <c r="F293" s="243">
        <f>F210</f>
        <v>4400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2" workbookViewId="0">
      <selection activeCell="D11" sqref="D11"/>
    </sheetView>
  </sheetViews>
  <sheetFormatPr defaultRowHeight="14.25" x14ac:dyDescent="0.2"/>
  <cols>
    <col min="3" max="3" width="44.375" customWidth="1"/>
    <col min="4" max="5" width="10.875" bestFit="1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03">
        <v>282957.61</v>
      </c>
      <c r="E7" s="204">
        <v>65130.61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282957.61</v>
      </c>
      <c r="E15" s="161">
        <f>SUM(E7:E14)</f>
        <v>65130.61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10">
        <v>1639000</v>
      </c>
      <c r="E17" s="211">
        <v>1639000</v>
      </c>
      <c r="F17" s="160"/>
    </row>
    <row r="18" spans="2:6" ht="21" customHeight="1" x14ac:dyDescent="0.2">
      <c r="B18" s="207">
        <v>122</v>
      </c>
      <c r="C18" s="208" t="s">
        <v>54</v>
      </c>
      <c r="D18" s="210"/>
      <c r="E18" s="211"/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1639000</v>
      </c>
      <c r="E22" s="161">
        <f>SUM(E17:E21)</f>
        <v>1639000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1921957.6099999999</v>
      </c>
      <c r="E33" s="166">
        <f>E15+E22+E31</f>
        <v>1704130.61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8" zoomScale="96" zoomScaleNormal="96" workbookViewId="0">
      <selection activeCell="F15" sqref="F15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5" bestFit="1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>
        <v>175000</v>
      </c>
      <c r="F9" s="159">
        <v>250000</v>
      </c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175000</v>
      </c>
      <c r="F13" s="161">
        <f>SUM(F7:F12)</f>
        <v>250000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422266.71</v>
      </c>
      <c r="F19" s="211">
        <v>406683.21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422266.71</v>
      </c>
      <c r="F22" s="161">
        <f>SUM(F15:F21)</f>
        <v>406683.21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307544.45</v>
      </c>
      <c r="F25" s="204">
        <v>36944.449999999997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1017146.45</v>
      </c>
      <c r="F26" s="204">
        <v>1010502.95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27.75" x14ac:dyDescent="0.2">
      <c r="C28" s="112"/>
      <c r="D28" s="113" t="s">
        <v>432</v>
      </c>
      <c r="E28" s="164">
        <f>SUM(E25:E27)</f>
        <v>1324690.8999999999</v>
      </c>
      <c r="F28" s="164">
        <v>1047447.3999999999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1921957.6099999999</v>
      </c>
      <c r="F30" s="166">
        <f>F13+F22+F28</f>
        <v>1704130.6099999999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7" zoomScale="80" zoomScaleNormal="80" workbookViewId="0">
      <selection activeCell="H40" sqref="H40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4400</v>
      </c>
      <c r="E32" s="117"/>
      <c r="F32" s="123">
        <v>31105</v>
      </c>
      <c r="G32" s="126" t="s">
        <v>142</v>
      </c>
      <c r="H32" s="175">
        <f>'تقرير الايرادات والتبرعات '!G10</f>
        <v>275000</v>
      </c>
      <c r="J32" s="140">
        <f t="shared" si="0"/>
        <v>270600</v>
      </c>
      <c r="K32" s="244">
        <f>SUM(H33:H42)</f>
        <v>275000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3000</v>
      </c>
      <c r="E34" s="117"/>
      <c r="F34" s="124">
        <v>31105002</v>
      </c>
      <c r="G34" s="125" t="s">
        <v>146</v>
      </c>
      <c r="H34" s="175">
        <v>90000</v>
      </c>
      <c r="J34" s="140">
        <f t="shared" si="0"/>
        <v>87000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1400</v>
      </c>
      <c r="E38" s="117"/>
      <c r="F38" s="124">
        <v>31105006</v>
      </c>
      <c r="G38" s="125" t="s">
        <v>154</v>
      </c>
      <c r="H38" s="175">
        <v>145000</v>
      </c>
      <c r="J38" s="140">
        <f t="shared" si="0"/>
        <v>143600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>
        <v>40000</v>
      </c>
      <c r="J39" s="140">
        <f t="shared" si="0"/>
        <v>40000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4400</v>
      </c>
      <c r="E48" s="119"/>
      <c r="F48" s="128"/>
      <c r="G48" s="50" t="s">
        <v>42</v>
      </c>
      <c r="H48" s="177">
        <f>H7+H8+H17+H26+H32+H43</f>
        <v>275000</v>
      </c>
      <c r="J48" s="51">
        <f>H48-D48</f>
        <v>270600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36944.449999999997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307544.45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yosef</cp:lastModifiedBy>
  <cp:lastPrinted>2019-04-10T08:14:35Z</cp:lastPrinted>
  <dcterms:created xsi:type="dcterms:W3CDTF">2019-03-19T22:52:13Z</dcterms:created>
  <dcterms:modified xsi:type="dcterms:W3CDTF">2022-05-07T19:20:38Z</dcterms:modified>
</cp:coreProperties>
</file>